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0" windowWidth="24240" windowHeight="12840" firstSheet="1" activeTab="1"/>
  </bookViews>
  <sheets>
    <sheet name="Баланс" sheetId="2" state="hidden" r:id="rId1"/>
    <sheet name="ОФР" sheetId="1" r:id="rId2"/>
    <sheet name="Результаты" sheetId="3" state="hidden" r:id="rId3"/>
  </sheets>
  <calcPr calcId="145621"/>
</workbook>
</file>

<file path=xl/calcChain.xml><?xml version="1.0" encoding="utf-8"?>
<calcChain xmlns="http://schemas.openxmlformats.org/spreadsheetml/2006/main">
  <c r="F22" i="3" l="1"/>
  <c r="F21" i="3"/>
  <c r="E22" i="3"/>
  <c r="E21" i="3"/>
  <c r="D22" i="3"/>
  <c r="D21" i="3"/>
  <c r="F18" i="3"/>
  <c r="E18" i="3"/>
  <c r="D18" i="3"/>
  <c r="F17" i="3"/>
  <c r="E17" i="3"/>
  <c r="D17" i="3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G5" i="1"/>
  <c r="F5" i="1"/>
  <c r="D7" i="1"/>
  <c r="D10" i="1" s="1"/>
  <c r="D16" i="1" s="1"/>
  <c r="E7" i="1"/>
  <c r="C7" i="1"/>
  <c r="C10" i="1" s="1"/>
  <c r="C16" i="1" s="1"/>
  <c r="E16" i="1"/>
  <c r="E10" i="1"/>
  <c r="D17" i="1"/>
  <c r="E17" i="1"/>
  <c r="C17" i="1"/>
  <c r="D51" i="2"/>
  <c r="D52" i="2" s="1"/>
  <c r="E51" i="2"/>
  <c r="C51" i="2"/>
  <c r="E44" i="2"/>
  <c r="E52" i="2" s="1"/>
  <c r="D44" i="2"/>
  <c r="C44" i="2"/>
  <c r="C38" i="2"/>
  <c r="C52" i="2" l="1"/>
  <c r="C28" i="2" l="1"/>
  <c r="D6" i="3" s="1"/>
  <c r="E17" i="2"/>
  <c r="E28" i="2" s="1"/>
  <c r="D17" i="2"/>
  <c r="D28" i="2" s="1"/>
  <c r="C17" i="2"/>
  <c r="D11" i="3" s="1"/>
  <c r="D15" i="2"/>
  <c r="E15" i="2"/>
  <c r="C15" i="2"/>
  <c r="D16" i="3"/>
  <c r="E16" i="3"/>
  <c r="F16" i="3"/>
  <c r="D23" i="3"/>
  <c r="E23" i="3"/>
  <c r="F23" i="3"/>
  <c r="E11" i="3"/>
  <c r="F11" i="3"/>
  <c r="E13" i="3"/>
  <c r="F13" i="3"/>
  <c r="D13" i="3"/>
  <c r="E12" i="3"/>
  <c r="F12" i="3"/>
  <c r="D12" i="3"/>
  <c r="F8" i="3"/>
  <c r="F6" i="3"/>
  <c r="F7" i="3"/>
  <c r="E7" i="3"/>
  <c r="D7" i="3"/>
  <c r="D29" i="2" l="1"/>
  <c r="E6" i="3"/>
  <c r="E8" i="3"/>
  <c r="E29" i="2"/>
  <c r="C29" i="2"/>
  <c r="D8" i="3"/>
  <c r="D24" i="1" l="1"/>
  <c r="D21" i="1"/>
  <c r="E24" i="1"/>
  <c r="C21" i="1"/>
  <c r="C24" i="1"/>
  <c r="E21" i="1" l="1"/>
  <c r="C23" i="1"/>
  <c r="D23" i="1"/>
  <c r="E23" i="1" l="1"/>
</calcChain>
</file>

<file path=xl/sharedStrings.xml><?xml version="1.0" encoding="utf-8"?>
<sst xmlns="http://schemas.openxmlformats.org/spreadsheetml/2006/main" count="124" uniqueCount="107">
  <si>
    <t>Статья</t>
  </si>
  <si>
    <t>Выручка</t>
  </si>
  <si>
    <t>Себестоимость продаж</t>
  </si>
  <si>
    <t>Валовая прибыль (убыток)</t>
  </si>
  <si>
    <t>Коммерческие расходы</t>
  </si>
  <si>
    <t>Управленческие расходы</t>
  </si>
  <si>
    <t>Прибыль (убыток) от продаж (EBIT)</t>
  </si>
  <si>
    <t>Проценты к получению</t>
  </si>
  <si>
    <t xml:space="preserve">Проценты к уплате </t>
  </si>
  <si>
    <t>Прочие доходы</t>
  </si>
  <si>
    <t>Прочие расходы</t>
  </si>
  <si>
    <t>Прибыль (убыток) до налогообложения</t>
  </si>
  <si>
    <t>Прочее</t>
  </si>
  <si>
    <t>Чистая прибыль (убыток) отчетного периода</t>
  </si>
  <si>
    <t>Коэффициент рентабельности продаж</t>
  </si>
  <si>
    <t>Коэффициент покрытия процентов</t>
  </si>
  <si>
    <t>-</t>
  </si>
  <si>
    <t>I. Внеоборотные активы</t>
  </si>
  <si>
    <t>Нематериальные активы</t>
  </si>
  <si>
    <t>Основные средства</t>
  </si>
  <si>
    <t>Финансовые вложения</t>
  </si>
  <si>
    <t>Итого по разделу I</t>
  </si>
  <si>
    <t>II. Оборотные активы</t>
  </si>
  <si>
    <t>Запасы, в том числе:</t>
  </si>
  <si>
    <t>– обслуживающие производства и хозяйства</t>
  </si>
  <si>
    <t>НДС по приобретенным ценностям</t>
  </si>
  <si>
    <t>Дебиторская задолженность</t>
  </si>
  <si>
    <t>Прочие оборотные активы</t>
  </si>
  <si>
    <t>Итого по разделу II</t>
  </si>
  <si>
    <t>III. Капитал и резервы </t>
  </si>
  <si>
    <t xml:space="preserve">Уставный капитал </t>
  </si>
  <si>
    <t>Переоценка внеоборотных активов</t>
  </si>
  <si>
    <t>Добавочный капитал (без переоценки)</t>
  </si>
  <si>
    <t xml:space="preserve">Резервный капитал </t>
  </si>
  <si>
    <t>Нераспределенная прибыль (непокрытый убыток)</t>
  </si>
  <si>
    <t>Итого по разделу III</t>
  </si>
  <si>
    <t>IV. Долгосрочные обязательства </t>
  </si>
  <si>
    <t>Итого по разделу IV</t>
  </si>
  <si>
    <t>V. Краткосрочные обязательства </t>
  </si>
  <si>
    <t>Кредиторская задолженность</t>
  </si>
  <si>
    <t>Итого по разделу V</t>
  </si>
  <si>
    <t>Бухгалтерский баланс</t>
  </si>
  <si>
    <t>Показатели</t>
  </si>
  <si>
    <t>прошлый к позапрошлому, %</t>
  </si>
  <si>
    <t>отчетный к прошлому, %</t>
  </si>
  <si>
    <t>Приод</t>
  </si>
  <si>
    <t>Изменение по периодам</t>
  </si>
  <si>
    <t>Результаты исследований и разработок</t>
  </si>
  <si>
    <t>Нематериальные поисковые активы</t>
  </si>
  <si>
    <t>Материальные поисковые активы</t>
  </si>
  <si>
    <t>Доходные вложения в материальные ценности</t>
  </si>
  <si>
    <t>Отложенные налоговые активы</t>
  </si>
  <si>
    <t>Прочие внеоборотные активы</t>
  </si>
  <si>
    <t>– материалы</t>
  </si>
  <si>
    <t>– товары</t>
  </si>
  <si>
    <t>– готовая продукция</t>
  </si>
  <si>
    <t>– полуфабрикаты собственного производства</t>
  </si>
  <si>
    <t>Денежные средства и денежные эквиваленты</t>
  </si>
  <si>
    <t>Финансовые вложения
(за исключением денежных эквивалентов)</t>
  </si>
  <si>
    <t>Собственные акции, выкупленные у акционеров</t>
  </si>
  <si>
    <t>Заемные средства</t>
  </si>
  <si>
    <t>Отложенные налоговые обязательства</t>
  </si>
  <si>
    <t>Оценочные обязательства</t>
  </si>
  <si>
    <t>Прочие обязательства</t>
  </si>
  <si>
    <t>Доходы будущих периодов</t>
  </si>
  <si>
    <t>АКТИВ</t>
  </si>
  <si>
    <t>БАЛАНС</t>
  </si>
  <si>
    <t>ПАССИВ</t>
  </si>
  <si>
    <t>Код</t>
  </si>
  <si>
    <t>Доходы от участия в других организациях</t>
  </si>
  <si>
    <t>Налог на прибыль</t>
  </si>
  <si>
    <t>в т.ч. текущий налог на прибыль</t>
  </si>
  <si>
    <t>отложенный налог на прибыль</t>
  </si>
  <si>
    <t>Ед. изм.</t>
  </si>
  <si>
    <t>ед.</t>
  </si>
  <si>
    <t>тыс. руб.</t>
  </si>
  <si>
    <t>Коэффициент общей ликвидности</t>
  </si>
  <si>
    <t xml:space="preserve">Коэффициент абсолютной ликвидности </t>
  </si>
  <si>
    <t>Чистый оборотный капитал</t>
  </si>
  <si>
    <t>На 1 января позапрошлого года, тыс. руб.</t>
  </si>
  <si>
    <t>На 1 января прошлого года, тыс. руб.</t>
  </si>
  <si>
    <t>На 1 января отчетного года, тыс. руб.</t>
  </si>
  <si>
    <t>Позапрошлый год, тыс. руб.</t>
  </si>
  <si>
    <t>Прошлый
год, тыс. руб.</t>
  </si>
  <si>
    <t>Отчетный
год, тыс. руб.</t>
  </si>
  <si>
    <r>
      <t>Период оборота запасов</t>
    </r>
    <r>
      <rPr>
        <sz val="11"/>
        <color rgb="FF99CCFF"/>
        <rFont val="Calibri"/>
        <family val="2"/>
        <charset val="204"/>
        <scheme val="minor"/>
      </rPr>
      <t>*</t>
    </r>
  </si>
  <si>
    <t>дн.</t>
  </si>
  <si>
    <t>Период оборота дебиторской задолженности</t>
  </si>
  <si>
    <t>Период оборота кредиторской задолженности</t>
  </si>
  <si>
    <t>%</t>
  </si>
  <si>
    <t>Коэффициент автономии</t>
  </si>
  <si>
    <t>Доля долгосрочных кредитов в валюте баланса</t>
  </si>
  <si>
    <t>Долгосрочные обязательства к внеоборотным активам</t>
  </si>
  <si>
    <t>Рентабельность активов</t>
  </si>
  <si>
    <t>Рентабельность собственного капитала</t>
  </si>
  <si>
    <t>Финансовый рычаг</t>
  </si>
  <si>
    <r>
      <t>*</t>
    </r>
    <r>
      <rPr>
        <i/>
        <sz val="11"/>
        <color theme="1"/>
        <rFont val="Calibri"/>
        <family val="2"/>
        <charset val="204"/>
        <scheme val="minor"/>
      </rPr>
      <t xml:space="preserve"> В расчете не рассматриваются обслуживающие производства</t>
    </r>
  </si>
  <si>
    <t>ЛИКВИДНОСТЬ</t>
  </si>
  <si>
    <t>ОБОРАЧИВАЕМОСТЬ</t>
  </si>
  <si>
    <t>ФИНАНСОВАЯ УСТОЙЧИВОСТЬ</t>
  </si>
  <si>
    <t>РЕНТАБЕЛЬНОСТЬ</t>
  </si>
  <si>
    <t>Расчет показателей для экспресс-диагностики финансового состояния компании</t>
  </si>
  <si>
    <t>Анализируемый период</t>
  </si>
  <si>
    <t>позапрошлый, тыс. руб.</t>
  </si>
  <si>
    <t>прошлый,
 тыс. руб.</t>
  </si>
  <si>
    <t>отчетный,
 тыс. руб.</t>
  </si>
  <si>
    <t>Таблица 1. Отчет о финансовых результатах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</si>
</sst>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₽_-;\-* #,##0\ _₽_-;_-* &quot;-&quot;\ _₽_-;_-@_-"/>
    <numFmt numFmtId="164" formatCode="0.000"/>
    <numFmt numFmtId="165" formatCode="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99CCFF"/>
      <name val="Calibri"/>
      <family val="2"/>
      <charset val="204"/>
      <scheme val="minor"/>
    </font>
    <font>
      <i/>
      <sz val="11"/>
      <color rgb="FF993366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Fill="1" applyAlignment="1">
      <alignment vertical="top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2" xfId="0" applyFont="1" applyFill="1" applyBorder="1" applyAlignment="1">
      <alignment vertical="top"/>
    </xf>
    <xf numFmtId="41" fontId="3" fillId="0" borderId="2" xfId="0" applyNumberFormat="1" applyFont="1" applyFill="1" applyBorder="1" applyAlignment="1">
      <alignment vertical="top"/>
    </xf>
    <xf numFmtId="0" fontId="0" fillId="0" borderId="0" xfId="0" applyFont="1" applyFill="1" applyAlignment="1">
      <alignment vertical="top"/>
    </xf>
    <xf numFmtId="3" fontId="0" fillId="0" borderId="0" xfId="0" applyNumberFormat="1" applyFont="1" applyFill="1" applyAlignment="1">
      <alignment vertical="top"/>
    </xf>
    <xf numFmtId="41" fontId="0" fillId="0" borderId="0" xfId="0" applyNumberFormat="1" applyFont="1" applyFill="1" applyAlignment="1">
      <alignment vertical="top"/>
    </xf>
    <xf numFmtId="0" fontId="3" fillId="0" borderId="1" xfId="0" applyFont="1" applyFill="1" applyBorder="1" applyAlignment="1">
      <alignment vertical="top" wrapText="1"/>
    </xf>
    <xf numFmtId="41" fontId="3" fillId="0" borderId="1" xfId="0" applyNumberFormat="1" applyFont="1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41" fontId="0" fillId="0" borderId="1" xfId="0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/>
    </xf>
    <xf numFmtId="41" fontId="4" fillId="0" borderId="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0" fillId="0" borderId="0" xfId="0" applyFont="1"/>
    <xf numFmtId="0" fontId="0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Font="1" applyBorder="1" applyAlignment="1">
      <alignment wrapText="1"/>
    </xf>
    <xf numFmtId="0" fontId="0" fillId="0" borderId="0" xfId="0" applyFont="1" applyBorder="1" applyAlignment="1">
      <alignment horizontal="center" wrapText="1"/>
    </xf>
    <xf numFmtId="3" fontId="0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/>
    <xf numFmtId="0" fontId="5" fillId="0" borderId="0" xfId="0" applyFont="1"/>
    <xf numFmtId="0" fontId="0" fillId="0" borderId="3" xfId="0" applyFont="1" applyBorder="1" applyAlignment="1">
      <alignment wrapText="1"/>
    </xf>
    <xf numFmtId="3" fontId="0" fillId="0" borderId="3" xfId="0" applyNumberFormat="1" applyFont="1" applyFill="1" applyBorder="1" applyAlignment="1">
      <alignment horizontal="center" wrapText="1"/>
    </xf>
    <xf numFmtId="9" fontId="0" fillId="0" borderId="3" xfId="1" applyFont="1" applyFill="1" applyBorder="1" applyAlignment="1">
      <alignment horizontal="center" wrapText="1"/>
    </xf>
    <xf numFmtId="41" fontId="0" fillId="0" borderId="1" xfId="0" applyNumberFormat="1" applyFont="1" applyFill="1" applyBorder="1" applyAlignment="1">
      <alignment horizontal="center" wrapText="1"/>
    </xf>
    <xf numFmtId="0" fontId="0" fillId="0" borderId="1" xfId="0" applyFont="1" applyBorder="1" applyAlignment="1">
      <alignment horizontal="left" wrapText="1" indent="4"/>
    </xf>
    <xf numFmtId="0" fontId="3" fillId="0" borderId="1" xfId="0" applyFont="1" applyBorder="1" applyAlignment="1">
      <alignment horizontal="left" wrapText="1" indent="2"/>
    </xf>
    <xf numFmtId="0" fontId="3" fillId="0" borderId="1" xfId="0" applyFont="1" applyBorder="1" applyAlignment="1">
      <alignment wrapText="1"/>
    </xf>
    <xf numFmtId="41" fontId="3" fillId="0" borderId="1" xfId="0" applyNumberFormat="1" applyFont="1" applyFill="1" applyBorder="1" applyAlignment="1">
      <alignment horizontal="center" wrapText="1"/>
    </xf>
    <xf numFmtId="0" fontId="3" fillId="0" borderId="0" xfId="0" applyFont="1"/>
    <xf numFmtId="3" fontId="3" fillId="0" borderId="0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165" fontId="0" fillId="0" borderId="1" xfId="1" applyNumberFormat="1" applyFont="1" applyFill="1" applyBorder="1" applyAlignment="1">
      <alignment horizontal="center" wrapText="1"/>
    </xf>
    <xf numFmtId="165" fontId="3" fillId="0" borderId="1" xfId="1" applyNumberFormat="1" applyFont="1" applyFill="1" applyBorder="1" applyAlignment="1">
      <alignment horizontal="center" wrapText="1"/>
    </xf>
    <xf numFmtId="0" fontId="0" fillId="2" borderId="1" xfId="0" applyFont="1" applyFill="1" applyBorder="1" applyAlignment="1">
      <alignment wrapText="1"/>
    </xf>
    <xf numFmtId="2" fontId="6" fillId="2" borderId="1" xfId="0" applyNumberFormat="1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 wrapText="1"/>
    </xf>
    <xf numFmtId="165" fontId="6" fillId="2" borderId="1" xfId="0" applyNumberFormat="1" applyFont="1" applyFill="1" applyBorder="1" applyAlignment="1">
      <alignment horizontal="center" wrapText="1"/>
    </xf>
    <xf numFmtId="0" fontId="0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0" fillId="3" borderId="0" xfId="0" applyFont="1" applyFill="1" applyBorder="1"/>
    <xf numFmtId="0" fontId="0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3" fontId="2" fillId="3" borderId="0" xfId="0" applyNumberFormat="1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0" fillId="3" borderId="4" xfId="0" applyFont="1" applyFill="1" applyBorder="1" applyAlignment="1">
      <alignment vertical="top" wrapText="1"/>
    </xf>
    <xf numFmtId="0" fontId="0" fillId="3" borderId="3" xfId="0" applyFont="1" applyFill="1" applyBorder="1" applyAlignment="1">
      <alignment vertical="top" wrapText="1"/>
    </xf>
    <xf numFmtId="3" fontId="7" fillId="3" borderId="3" xfId="0" applyNumberFormat="1" applyFont="1" applyFill="1" applyBorder="1" applyAlignment="1">
      <alignment horizontal="center" wrapText="1"/>
    </xf>
    <xf numFmtId="3" fontId="7" fillId="3" borderId="5" xfId="0" applyNumberFormat="1" applyFont="1" applyFill="1" applyBorder="1" applyAlignment="1">
      <alignment horizontal="center" wrapText="1"/>
    </xf>
    <xf numFmtId="1" fontId="7" fillId="3" borderId="3" xfId="0" applyNumberFormat="1" applyFont="1" applyFill="1" applyBorder="1" applyAlignment="1">
      <alignment horizontal="center" wrapText="1"/>
    </xf>
    <xf numFmtId="1" fontId="7" fillId="3" borderId="5" xfId="0" applyNumberFormat="1" applyFont="1" applyFill="1" applyBorder="1" applyAlignment="1">
      <alignment horizontal="center" wrapText="1"/>
    </xf>
    <xf numFmtId="1" fontId="7" fillId="3" borderId="3" xfId="1" applyNumberFormat="1" applyFont="1" applyFill="1" applyBorder="1" applyAlignment="1">
      <alignment horizontal="center" vertical="top" wrapText="1"/>
    </xf>
    <xf numFmtId="1" fontId="7" fillId="3" borderId="5" xfId="1" applyNumberFormat="1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vertical="top" wrapText="1"/>
    </xf>
    <xf numFmtId="0" fontId="3" fillId="4" borderId="3" xfId="0" applyFont="1" applyFill="1" applyBorder="1" applyAlignment="1">
      <alignment vertical="top" wrapText="1"/>
    </xf>
    <xf numFmtId="0" fontId="3" fillId="4" borderId="5" xfId="0" applyFont="1" applyFill="1" applyBorder="1" applyAlignment="1">
      <alignment vertical="top" wrapText="1"/>
    </xf>
    <xf numFmtId="0" fontId="0" fillId="4" borderId="1" xfId="0" applyFont="1" applyFill="1" applyBorder="1" applyAlignment="1">
      <alignment vertical="top" wrapText="1"/>
    </xf>
    <xf numFmtId="2" fontId="7" fillId="4" borderId="1" xfId="0" applyNumberFormat="1" applyFont="1" applyFill="1" applyBorder="1" applyAlignment="1">
      <alignment horizontal="center" vertical="top" wrapText="1"/>
    </xf>
    <xf numFmtId="164" fontId="7" fillId="4" borderId="1" xfId="0" applyNumberFormat="1" applyFont="1" applyFill="1" applyBorder="1" applyAlignment="1">
      <alignment horizontal="center" vertical="top" wrapText="1"/>
    </xf>
    <xf numFmtId="3" fontId="7" fillId="4" borderId="1" xfId="0" applyNumberFormat="1" applyFont="1" applyFill="1" applyBorder="1" applyAlignment="1">
      <alignment horizontal="center" wrapText="1"/>
    </xf>
    <xf numFmtId="0" fontId="3" fillId="5" borderId="4" xfId="0" applyFont="1" applyFill="1" applyBorder="1" applyAlignment="1">
      <alignment vertical="top" wrapText="1"/>
    </xf>
    <xf numFmtId="0" fontId="3" fillId="5" borderId="3" xfId="0" applyFont="1" applyFill="1" applyBorder="1" applyAlignment="1">
      <alignment vertical="top" wrapText="1"/>
    </xf>
    <xf numFmtId="0" fontId="3" fillId="5" borderId="3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top" wrapText="1"/>
    </xf>
    <xf numFmtId="0" fontId="0" fillId="5" borderId="1" xfId="0" applyFont="1" applyFill="1" applyBorder="1" applyAlignment="1">
      <alignment vertical="top" wrapText="1"/>
    </xf>
    <xf numFmtId="4" fontId="0" fillId="5" borderId="1" xfId="0" applyNumberFormat="1" applyFont="1" applyFill="1" applyBorder="1" applyAlignment="1">
      <alignment horizontal="center" vertical="top" wrapText="1"/>
    </xf>
    <xf numFmtId="1" fontId="7" fillId="5" borderId="1" xfId="1" applyNumberFormat="1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vertical="top" wrapText="1"/>
    </xf>
    <xf numFmtId="0" fontId="3" fillId="6" borderId="3" xfId="0" applyFont="1" applyFill="1" applyBorder="1" applyAlignment="1">
      <alignment vertical="top" wrapText="1"/>
    </xf>
    <xf numFmtId="0" fontId="3" fillId="6" borderId="3" xfId="0" applyFont="1" applyFill="1" applyBorder="1" applyAlignment="1">
      <alignment horizontal="center" vertical="top" wrapText="1"/>
    </xf>
    <xf numFmtId="0" fontId="3" fillId="6" borderId="5" xfId="0" applyFont="1" applyFill="1" applyBorder="1" applyAlignment="1">
      <alignment horizontal="center" vertical="top" wrapText="1"/>
    </xf>
    <xf numFmtId="0" fontId="0" fillId="6" borderId="1" xfId="0" applyFont="1" applyFill="1" applyBorder="1" applyAlignment="1">
      <alignment vertical="top" wrapText="1"/>
    </xf>
    <xf numFmtId="1" fontId="7" fillId="6" borderId="1" xfId="1" applyNumberFormat="1" applyFont="1" applyFill="1" applyBorder="1" applyAlignment="1">
      <alignment horizontal="center" vertical="top" wrapText="1"/>
    </xf>
    <xf numFmtId="2" fontId="7" fillId="6" borderId="1" xfId="0" applyNumberFormat="1" applyFont="1" applyFill="1" applyBorder="1" applyAlignment="1">
      <alignment horizontal="center" wrapText="1"/>
    </xf>
    <xf numFmtId="0" fontId="3" fillId="2" borderId="4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vertical="top" wrapText="1"/>
    </xf>
    <xf numFmtId="1" fontId="7" fillId="2" borderId="1" xfId="0" applyNumberFormat="1" applyFont="1" applyFill="1" applyBorder="1" applyAlignment="1">
      <alignment horizontal="center" wrapText="1"/>
    </xf>
    <xf numFmtId="0" fontId="4" fillId="3" borderId="0" xfId="0" applyFont="1" applyFill="1"/>
    <xf numFmtId="0" fontId="3" fillId="0" borderId="1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9" fillId="3" borderId="0" xfId="0" applyFont="1" applyFill="1" applyBorder="1" applyAlignment="1">
      <alignment vertical="top" wrapText="1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workbookViewId="0">
      <selection activeCell="A2" sqref="A2"/>
    </sheetView>
  </sheetViews>
  <sheetFormatPr defaultRowHeight="15" outlineLevelRow="1" x14ac:dyDescent="0.25"/>
  <cols>
    <col min="1" max="1" width="49" style="6" bestFit="1" customWidth="1"/>
    <col min="2" max="2" width="9" style="6" bestFit="1" customWidth="1"/>
    <col min="3" max="3" width="14.42578125" style="8" bestFit="1" customWidth="1"/>
    <col min="4" max="5" width="14.85546875" style="8" bestFit="1" customWidth="1"/>
    <col min="6" max="8" width="9.140625" style="6"/>
    <col min="9" max="9" width="33.85546875" style="6" customWidth="1"/>
    <col min="10" max="16384" width="9.140625" style="6"/>
  </cols>
  <sheetData>
    <row r="1" spans="1:10" s="15" customFormat="1" ht="17.25" x14ac:dyDescent="0.25">
      <c r="A1" s="13" t="s">
        <v>41</v>
      </c>
      <c r="B1" s="13"/>
      <c r="C1" s="14"/>
      <c r="D1" s="14"/>
      <c r="E1" s="14"/>
      <c r="F1" s="13"/>
      <c r="G1" s="13"/>
    </row>
    <row r="2" spans="1:10" x14ac:dyDescent="0.25">
      <c r="A2" s="4"/>
      <c r="B2" s="4"/>
      <c r="C2" s="5"/>
      <c r="D2" s="5"/>
      <c r="E2" s="5"/>
      <c r="F2" s="3"/>
      <c r="G2" s="3"/>
    </row>
    <row r="3" spans="1:10" ht="45" x14ac:dyDescent="0.25">
      <c r="A3" s="9" t="s">
        <v>0</v>
      </c>
      <c r="B3" s="9" t="s">
        <v>68</v>
      </c>
      <c r="C3" s="10" t="s">
        <v>79</v>
      </c>
      <c r="D3" s="10" t="s">
        <v>80</v>
      </c>
      <c r="E3" s="10" t="s">
        <v>81</v>
      </c>
      <c r="J3" s="7"/>
    </row>
    <row r="4" spans="1:10" x14ac:dyDescent="0.25">
      <c r="A4" s="86" t="s">
        <v>65</v>
      </c>
      <c r="B4" s="86"/>
      <c r="C4" s="86"/>
      <c r="D4" s="86"/>
      <c r="E4" s="86"/>
      <c r="J4" s="7"/>
    </row>
    <row r="5" spans="1:10" x14ac:dyDescent="0.25">
      <c r="A5" s="87" t="s">
        <v>17</v>
      </c>
      <c r="B5" s="87"/>
      <c r="C5" s="87"/>
      <c r="D5" s="87"/>
      <c r="E5" s="87"/>
      <c r="J5" s="7"/>
    </row>
    <row r="6" spans="1:10" x14ac:dyDescent="0.25">
      <c r="A6" s="11" t="s">
        <v>18</v>
      </c>
      <c r="B6" s="11">
        <v>1110</v>
      </c>
      <c r="C6" s="12">
        <v>1238</v>
      </c>
      <c r="D6" s="12">
        <v>1389</v>
      </c>
      <c r="E6" s="12">
        <v>1408</v>
      </c>
    </row>
    <row r="7" spans="1:10" hidden="1" outlineLevel="1" x14ac:dyDescent="0.25">
      <c r="A7" s="11" t="s">
        <v>47</v>
      </c>
      <c r="B7" s="11">
        <v>1120</v>
      </c>
      <c r="C7" s="12">
        <v>0</v>
      </c>
      <c r="D7" s="12">
        <v>0</v>
      </c>
      <c r="E7" s="12">
        <v>0</v>
      </c>
    </row>
    <row r="8" spans="1:10" hidden="1" outlineLevel="1" x14ac:dyDescent="0.25">
      <c r="A8" s="11" t="s">
        <v>48</v>
      </c>
      <c r="B8" s="11">
        <v>1130</v>
      </c>
      <c r="C8" s="12">
        <v>0</v>
      </c>
      <c r="D8" s="12">
        <v>0</v>
      </c>
      <c r="E8" s="12">
        <v>0</v>
      </c>
    </row>
    <row r="9" spans="1:10" hidden="1" outlineLevel="1" x14ac:dyDescent="0.25">
      <c r="A9" s="11" t="s">
        <v>49</v>
      </c>
      <c r="B9" s="11">
        <v>1140</v>
      </c>
      <c r="C9" s="12">
        <v>0</v>
      </c>
      <c r="D9" s="12">
        <v>0</v>
      </c>
      <c r="E9" s="12">
        <v>0</v>
      </c>
    </row>
    <row r="10" spans="1:10" collapsed="1" x14ac:dyDescent="0.25">
      <c r="A10" s="11" t="s">
        <v>19</v>
      </c>
      <c r="B10" s="11">
        <v>1150</v>
      </c>
      <c r="C10" s="12">
        <v>1217411</v>
      </c>
      <c r="D10" s="12">
        <v>1715877</v>
      </c>
      <c r="E10" s="12">
        <v>2264900</v>
      </c>
      <c r="J10" s="7"/>
    </row>
    <row r="11" spans="1:10" hidden="1" outlineLevel="1" x14ac:dyDescent="0.25">
      <c r="A11" s="11" t="s">
        <v>50</v>
      </c>
      <c r="B11" s="11">
        <v>1160</v>
      </c>
      <c r="C11" s="12">
        <v>0</v>
      </c>
      <c r="D11" s="12">
        <v>0</v>
      </c>
      <c r="E11" s="12">
        <v>0</v>
      </c>
      <c r="J11" s="7"/>
    </row>
    <row r="12" spans="1:10" collapsed="1" x14ac:dyDescent="0.25">
      <c r="A12" s="11" t="s">
        <v>20</v>
      </c>
      <c r="B12" s="11">
        <v>1170</v>
      </c>
      <c r="C12" s="12">
        <v>157210</v>
      </c>
      <c r="D12" s="12">
        <v>134864</v>
      </c>
      <c r="E12" s="12">
        <v>64589</v>
      </c>
      <c r="J12" s="7"/>
    </row>
    <row r="13" spans="1:10" hidden="1" outlineLevel="1" x14ac:dyDescent="0.25">
      <c r="A13" s="11" t="s">
        <v>51</v>
      </c>
      <c r="B13" s="11">
        <v>1180</v>
      </c>
      <c r="C13" s="12">
        <v>0</v>
      </c>
      <c r="D13" s="12">
        <v>0</v>
      </c>
      <c r="E13" s="12">
        <v>0</v>
      </c>
      <c r="J13" s="7"/>
    </row>
    <row r="14" spans="1:10" hidden="1" outlineLevel="1" x14ac:dyDescent="0.25">
      <c r="A14" s="11" t="s">
        <v>52</v>
      </c>
      <c r="B14" s="11">
        <v>1190</v>
      </c>
      <c r="C14" s="12">
        <v>0</v>
      </c>
      <c r="D14" s="12">
        <v>0</v>
      </c>
      <c r="E14" s="12">
        <v>0</v>
      </c>
      <c r="J14" s="7"/>
    </row>
    <row r="15" spans="1:10" s="1" customFormat="1" collapsed="1" x14ac:dyDescent="0.25">
      <c r="A15" s="9" t="s">
        <v>21</v>
      </c>
      <c r="B15" s="9">
        <v>1100</v>
      </c>
      <c r="C15" s="10">
        <f>SUM(C6:C14)</f>
        <v>1375859</v>
      </c>
      <c r="D15" s="10">
        <f t="shared" ref="D15:E15" si="0">SUM(D6:D14)</f>
        <v>1852130</v>
      </c>
      <c r="E15" s="10">
        <f t="shared" si="0"/>
        <v>2330897</v>
      </c>
      <c r="J15" s="2"/>
    </row>
    <row r="16" spans="1:10" x14ac:dyDescent="0.25">
      <c r="A16" s="85" t="s">
        <v>22</v>
      </c>
      <c r="B16" s="85"/>
      <c r="C16" s="85"/>
      <c r="D16" s="85"/>
      <c r="E16" s="85"/>
      <c r="J16" s="7"/>
    </row>
    <row r="17" spans="1:5" x14ac:dyDescent="0.25">
      <c r="A17" s="11" t="s">
        <v>23</v>
      </c>
      <c r="B17" s="11">
        <v>1210</v>
      </c>
      <c r="C17" s="12">
        <f>SUM(C18:C22)</f>
        <v>528869</v>
      </c>
      <c r="D17" s="12">
        <f t="shared" ref="D17:E17" si="1">SUM(D18:D22)</f>
        <v>797920</v>
      </c>
      <c r="E17" s="12">
        <f t="shared" si="1"/>
        <v>1084522</v>
      </c>
    </row>
    <row r="18" spans="1:5" hidden="1" outlineLevel="1" x14ac:dyDescent="0.25">
      <c r="A18" s="11" t="s">
        <v>53</v>
      </c>
      <c r="B18" s="11"/>
      <c r="C18" s="12">
        <v>50343</v>
      </c>
      <c r="D18" s="12">
        <v>66680</v>
      </c>
      <c r="E18" s="12">
        <v>120826</v>
      </c>
    </row>
    <row r="19" spans="1:5" hidden="1" outlineLevel="1" x14ac:dyDescent="0.25">
      <c r="A19" s="11" t="s">
        <v>54</v>
      </c>
      <c r="B19" s="11"/>
      <c r="C19" s="12">
        <v>765</v>
      </c>
      <c r="D19" s="12">
        <v>425</v>
      </c>
      <c r="E19" s="12">
        <v>1386</v>
      </c>
    </row>
    <row r="20" spans="1:5" hidden="1" outlineLevel="1" x14ac:dyDescent="0.25">
      <c r="A20" s="11" t="s">
        <v>55</v>
      </c>
      <c r="B20" s="11"/>
      <c r="C20" s="12">
        <v>5069</v>
      </c>
      <c r="D20" s="12">
        <v>3756</v>
      </c>
      <c r="E20" s="12">
        <v>7184</v>
      </c>
    </row>
    <row r="21" spans="1:5" hidden="1" outlineLevel="1" x14ac:dyDescent="0.25">
      <c r="A21" s="11" t="s">
        <v>56</v>
      </c>
      <c r="B21" s="11"/>
      <c r="C21" s="12">
        <v>2120</v>
      </c>
      <c r="D21" s="12">
        <v>6888</v>
      </c>
      <c r="E21" s="12">
        <v>3603</v>
      </c>
    </row>
    <row r="22" spans="1:5" hidden="1" outlineLevel="1" x14ac:dyDescent="0.25">
      <c r="A22" s="11" t="s">
        <v>24</v>
      </c>
      <c r="B22" s="11"/>
      <c r="C22" s="12">
        <v>470572</v>
      </c>
      <c r="D22" s="12">
        <v>720171</v>
      </c>
      <c r="E22" s="12">
        <v>951523</v>
      </c>
    </row>
    <row r="23" spans="1:5" collapsed="1" x14ac:dyDescent="0.25">
      <c r="A23" s="11" t="s">
        <v>25</v>
      </c>
      <c r="B23" s="11">
        <v>1220</v>
      </c>
      <c r="C23" s="12">
        <v>24563</v>
      </c>
      <c r="D23" s="12">
        <v>25810</v>
      </c>
      <c r="E23" s="12">
        <v>46016</v>
      </c>
    </row>
    <row r="24" spans="1:5" x14ac:dyDescent="0.25">
      <c r="A24" s="11" t="s">
        <v>26</v>
      </c>
      <c r="B24" s="11">
        <v>1230</v>
      </c>
      <c r="C24" s="12">
        <v>320687</v>
      </c>
      <c r="D24" s="12">
        <v>272719</v>
      </c>
      <c r="E24" s="12">
        <v>454967</v>
      </c>
    </row>
    <row r="25" spans="1:5" ht="30" x14ac:dyDescent="0.25">
      <c r="A25" s="11" t="s">
        <v>58</v>
      </c>
      <c r="B25" s="11">
        <v>1240</v>
      </c>
      <c r="C25" s="12">
        <v>0</v>
      </c>
      <c r="D25" s="12">
        <v>0</v>
      </c>
      <c r="E25" s="12">
        <v>29230</v>
      </c>
    </row>
    <row r="26" spans="1:5" x14ac:dyDescent="0.25">
      <c r="A26" s="11" t="s">
        <v>57</v>
      </c>
      <c r="B26" s="11">
        <v>1250</v>
      </c>
      <c r="C26" s="12">
        <v>18347</v>
      </c>
      <c r="D26" s="12">
        <v>2989</v>
      </c>
      <c r="E26" s="12">
        <v>7746</v>
      </c>
    </row>
    <row r="27" spans="1:5" x14ac:dyDescent="0.25">
      <c r="A27" s="11" t="s">
        <v>27</v>
      </c>
      <c r="B27" s="11">
        <v>1260</v>
      </c>
      <c r="C27" s="12">
        <v>4972</v>
      </c>
      <c r="D27" s="12">
        <v>5814</v>
      </c>
      <c r="E27" s="12">
        <v>27583</v>
      </c>
    </row>
    <row r="28" spans="1:5" s="1" customFormat="1" x14ac:dyDescent="0.25">
      <c r="A28" s="9" t="s">
        <v>28</v>
      </c>
      <c r="B28" s="9">
        <v>1200</v>
      </c>
      <c r="C28" s="10">
        <f>SUM(C17,C23:C27)</f>
        <v>897438</v>
      </c>
      <c r="D28" s="10">
        <f t="shared" ref="D28:E28" si="2">SUM(D17,D23:D27)</f>
        <v>1105252</v>
      </c>
      <c r="E28" s="10">
        <f t="shared" si="2"/>
        <v>1650064</v>
      </c>
    </row>
    <row r="29" spans="1:5" x14ac:dyDescent="0.25">
      <c r="A29" s="9" t="s">
        <v>66</v>
      </c>
      <c r="B29" s="9">
        <v>1600</v>
      </c>
      <c r="C29" s="10">
        <f>SUM(C15,C28)</f>
        <v>2273297</v>
      </c>
      <c r="D29" s="10">
        <f t="shared" ref="D29:E29" si="3">SUM(D15,D28)</f>
        <v>2957382</v>
      </c>
      <c r="E29" s="10">
        <f t="shared" si="3"/>
        <v>3980961</v>
      </c>
    </row>
    <row r="30" spans="1:5" x14ac:dyDescent="0.25">
      <c r="A30" s="86" t="s">
        <v>67</v>
      </c>
      <c r="B30" s="86"/>
      <c r="C30" s="86"/>
      <c r="D30" s="86"/>
      <c r="E30" s="86"/>
    </row>
    <row r="31" spans="1:5" x14ac:dyDescent="0.25">
      <c r="A31" s="87" t="s">
        <v>29</v>
      </c>
      <c r="B31" s="87"/>
      <c r="C31" s="87"/>
      <c r="D31" s="87"/>
      <c r="E31" s="87"/>
    </row>
    <row r="32" spans="1:5" x14ac:dyDescent="0.25">
      <c r="A32" s="11" t="s">
        <v>30</v>
      </c>
      <c r="B32" s="11">
        <v>1310</v>
      </c>
      <c r="C32" s="12">
        <v>164798</v>
      </c>
      <c r="D32" s="12">
        <v>164798</v>
      </c>
      <c r="E32" s="12">
        <v>164798</v>
      </c>
    </row>
    <row r="33" spans="1:5" hidden="1" outlineLevel="1" x14ac:dyDescent="0.25">
      <c r="A33" s="11" t="s">
        <v>59</v>
      </c>
      <c r="B33" s="11">
        <v>1320</v>
      </c>
      <c r="C33" s="12">
        <v>0</v>
      </c>
      <c r="D33" s="12">
        <v>0</v>
      </c>
      <c r="E33" s="12">
        <v>0</v>
      </c>
    </row>
    <row r="34" spans="1:5" collapsed="1" x14ac:dyDescent="0.25">
      <c r="A34" s="11" t="s">
        <v>31</v>
      </c>
      <c r="B34" s="11">
        <v>1340</v>
      </c>
      <c r="C34" s="12">
        <v>252161</v>
      </c>
      <c r="D34" s="12">
        <v>252161</v>
      </c>
      <c r="E34" s="12">
        <v>252161</v>
      </c>
    </row>
    <row r="35" spans="1:5" x14ac:dyDescent="0.25">
      <c r="A35" s="11" t="s">
        <v>32</v>
      </c>
      <c r="B35" s="11">
        <v>1350</v>
      </c>
      <c r="C35" s="12">
        <v>55989</v>
      </c>
      <c r="D35" s="12">
        <v>55989</v>
      </c>
      <c r="E35" s="12">
        <v>55989</v>
      </c>
    </row>
    <row r="36" spans="1:5" x14ac:dyDescent="0.25">
      <c r="A36" s="11" t="s">
        <v>33</v>
      </c>
      <c r="B36" s="11">
        <v>1360</v>
      </c>
      <c r="C36" s="12">
        <v>11974</v>
      </c>
      <c r="D36" s="12">
        <v>11974</v>
      </c>
      <c r="E36" s="12">
        <v>11974</v>
      </c>
    </row>
    <row r="37" spans="1:5" x14ac:dyDescent="0.25">
      <c r="A37" s="11" t="s">
        <v>34</v>
      </c>
      <c r="B37" s="11">
        <v>1370</v>
      </c>
      <c r="C37" s="12">
        <v>127243</v>
      </c>
      <c r="D37" s="12">
        <v>163651</v>
      </c>
      <c r="E37" s="12">
        <v>302837</v>
      </c>
    </row>
    <row r="38" spans="1:5" s="1" customFormat="1" x14ac:dyDescent="0.25">
      <c r="A38" s="9" t="s">
        <v>35</v>
      </c>
      <c r="B38" s="9">
        <v>1300</v>
      </c>
      <c r="C38" s="10">
        <f>SUM(C32:C37)</f>
        <v>612165</v>
      </c>
      <c r="D38" s="10">
        <v>648572</v>
      </c>
      <c r="E38" s="10">
        <v>787758</v>
      </c>
    </row>
    <row r="39" spans="1:5" x14ac:dyDescent="0.25">
      <c r="A39" s="85" t="s">
        <v>36</v>
      </c>
      <c r="B39" s="85"/>
      <c r="C39" s="85"/>
      <c r="D39" s="85"/>
      <c r="E39" s="85"/>
    </row>
    <row r="40" spans="1:5" x14ac:dyDescent="0.25">
      <c r="A40" s="11" t="s">
        <v>60</v>
      </c>
      <c r="B40" s="11">
        <v>1410</v>
      </c>
      <c r="C40" s="12">
        <v>776374</v>
      </c>
      <c r="D40" s="12">
        <v>1280714</v>
      </c>
      <c r="E40" s="12">
        <v>1888143</v>
      </c>
    </row>
    <row r="41" spans="1:5" hidden="1" outlineLevel="1" x14ac:dyDescent="0.25">
      <c r="A41" s="11" t="s">
        <v>61</v>
      </c>
      <c r="B41" s="11">
        <v>1420</v>
      </c>
      <c r="C41" s="12">
        <v>0</v>
      </c>
      <c r="D41" s="12">
        <v>0</v>
      </c>
      <c r="E41" s="12">
        <v>0</v>
      </c>
    </row>
    <row r="42" spans="1:5" hidden="1" outlineLevel="1" x14ac:dyDescent="0.25">
      <c r="A42" s="11" t="s">
        <v>62</v>
      </c>
      <c r="B42" s="11">
        <v>1430</v>
      </c>
      <c r="C42" s="12">
        <v>0</v>
      </c>
      <c r="D42" s="12">
        <v>0</v>
      </c>
      <c r="E42" s="12">
        <v>0</v>
      </c>
    </row>
    <row r="43" spans="1:5" hidden="1" outlineLevel="1" x14ac:dyDescent="0.25">
      <c r="A43" s="11" t="s">
        <v>63</v>
      </c>
      <c r="B43" s="11">
        <v>1450</v>
      </c>
      <c r="C43" s="12">
        <v>0</v>
      </c>
      <c r="D43" s="12">
        <v>0</v>
      </c>
      <c r="E43" s="12">
        <v>0</v>
      </c>
    </row>
    <row r="44" spans="1:5" s="1" customFormat="1" collapsed="1" x14ac:dyDescent="0.25">
      <c r="A44" s="9" t="s">
        <v>37</v>
      </c>
      <c r="B44" s="9">
        <v>1400</v>
      </c>
      <c r="C44" s="10">
        <f>SUM(C40:C43)</f>
        <v>776374</v>
      </c>
      <c r="D44" s="10">
        <f t="shared" ref="D44:E44" si="4">SUM(D40:D43)</f>
        <v>1280714</v>
      </c>
      <c r="E44" s="10">
        <f t="shared" si="4"/>
        <v>1888143</v>
      </c>
    </row>
    <row r="45" spans="1:5" x14ac:dyDescent="0.25">
      <c r="A45" s="85" t="s">
        <v>38</v>
      </c>
      <c r="B45" s="85"/>
      <c r="C45" s="85"/>
      <c r="D45" s="85"/>
      <c r="E45" s="85"/>
    </row>
    <row r="46" spans="1:5" x14ac:dyDescent="0.25">
      <c r="A46" s="11" t="s">
        <v>60</v>
      </c>
      <c r="B46" s="11">
        <v>1510</v>
      </c>
      <c r="C46" s="12">
        <v>611864</v>
      </c>
      <c r="D46" s="12">
        <v>659347</v>
      </c>
      <c r="E46" s="12">
        <v>887678</v>
      </c>
    </row>
    <row r="47" spans="1:5" x14ac:dyDescent="0.25">
      <c r="A47" s="11" t="s">
        <v>39</v>
      </c>
      <c r="B47" s="11">
        <v>1520</v>
      </c>
      <c r="C47" s="12">
        <v>272894</v>
      </c>
      <c r="D47" s="12">
        <v>368749</v>
      </c>
      <c r="E47" s="12">
        <v>417382</v>
      </c>
    </row>
    <row r="48" spans="1:5" hidden="1" outlineLevel="1" x14ac:dyDescent="0.25">
      <c r="A48" s="11" t="s">
        <v>64</v>
      </c>
      <c r="B48" s="11">
        <v>1530</v>
      </c>
      <c r="C48" s="12">
        <v>0</v>
      </c>
      <c r="D48" s="12">
        <v>0</v>
      </c>
      <c r="E48" s="12">
        <v>0</v>
      </c>
    </row>
    <row r="49" spans="1:5" hidden="1" outlineLevel="1" x14ac:dyDescent="0.25">
      <c r="A49" s="11" t="s">
        <v>62</v>
      </c>
      <c r="B49" s="11">
        <v>1540</v>
      </c>
      <c r="C49" s="12">
        <v>0</v>
      </c>
      <c r="D49" s="12">
        <v>0</v>
      </c>
      <c r="E49" s="12">
        <v>0</v>
      </c>
    </row>
    <row r="50" spans="1:5" hidden="1" outlineLevel="1" x14ac:dyDescent="0.25">
      <c r="A50" s="11" t="s">
        <v>63</v>
      </c>
      <c r="B50" s="11">
        <v>1550</v>
      </c>
      <c r="C50" s="12">
        <v>0</v>
      </c>
      <c r="D50" s="12">
        <v>0</v>
      </c>
      <c r="E50" s="12">
        <v>0</v>
      </c>
    </row>
    <row r="51" spans="1:5" s="1" customFormat="1" collapsed="1" x14ac:dyDescent="0.25">
      <c r="A51" s="9" t="s">
        <v>40</v>
      </c>
      <c r="B51" s="9">
        <v>1500</v>
      </c>
      <c r="C51" s="10">
        <f>SUM(C46:C50)</f>
        <v>884758</v>
      </c>
      <c r="D51" s="10">
        <f t="shared" ref="D51:E51" si="5">SUM(D46:D50)</f>
        <v>1028096</v>
      </c>
      <c r="E51" s="10">
        <f t="shared" si="5"/>
        <v>1305060</v>
      </c>
    </row>
    <row r="52" spans="1:5" x14ac:dyDescent="0.25">
      <c r="A52" s="9" t="s">
        <v>66</v>
      </c>
      <c r="B52" s="9">
        <v>1700</v>
      </c>
      <c r="C52" s="10">
        <f>SUM(C38,C44,C51)</f>
        <v>2273297</v>
      </c>
      <c r="D52" s="10">
        <f t="shared" ref="D52:E52" si="6">SUM(D38,D44,D51)</f>
        <v>2957382</v>
      </c>
      <c r="E52" s="10">
        <f t="shared" si="6"/>
        <v>3980961</v>
      </c>
    </row>
  </sheetData>
  <mergeCells count="7">
    <mergeCell ref="A45:E45"/>
    <mergeCell ref="A4:E4"/>
    <mergeCell ref="A5:E5"/>
    <mergeCell ref="A16:E16"/>
    <mergeCell ref="A30:E30"/>
    <mergeCell ref="A31:E31"/>
    <mergeCell ref="A39:E3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/>
  </sheetViews>
  <sheetFormatPr defaultRowHeight="15" x14ac:dyDescent="0.25"/>
  <cols>
    <col min="1" max="1" width="51.5703125" style="16" customWidth="1"/>
    <col min="2" max="2" width="5" style="16" bestFit="1" customWidth="1"/>
    <col min="3" max="5" width="15.28515625" style="16" customWidth="1"/>
    <col min="6" max="6" width="18.5703125" style="16" customWidth="1"/>
    <col min="7" max="7" width="17.42578125" style="16" customWidth="1"/>
    <col min="8" max="8" width="9.140625" style="16"/>
    <col min="9" max="9" width="14.5703125" style="16" customWidth="1"/>
    <col min="10" max="10" width="13.7109375" style="16" customWidth="1"/>
    <col min="11" max="11" width="15.5703125" style="16" customWidth="1"/>
    <col min="12" max="12" width="19" style="16" customWidth="1"/>
    <col min="13" max="13" width="18" style="16" customWidth="1"/>
    <col min="14" max="16384" width="9.140625" style="16"/>
  </cols>
  <sheetData>
    <row r="1" spans="1:13" s="24" customFormat="1" ht="17.25" x14ac:dyDescent="0.3">
      <c r="A1" s="23" t="s">
        <v>106</v>
      </c>
      <c r="B1" s="23"/>
      <c r="C1" s="23"/>
      <c r="D1" s="23"/>
      <c r="E1" s="23"/>
      <c r="F1" s="23"/>
      <c r="G1" s="23"/>
    </row>
    <row r="2" spans="1:13" x14ac:dyDescent="0.25">
      <c r="A2" s="18"/>
      <c r="B2" s="18"/>
      <c r="C2" s="18"/>
      <c r="D2" s="18"/>
      <c r="E2" s="18"/>
      <c r="F2" s="18"/>
      <c r="G2" s="18"/>
    </row>
    <row r="3" spans="1:13" x14ac:dyDescent="0.25">
      <c r="A3" s="92" t="s">
        <v>0</v>
      </c>
      <c r="B3" s="93" t="s">
        <v>68</v>
      </c>
      <c r="C3" s="89" t="s">
        <v>45</v>
      </c>
      <c r="D3" s="90"/>
      <c r="E3" s="91"/>
      <c r="F3" s="88" t="s">
        <v>46</v>
      </c>
      <c r="G3" s="88"/>
    </row>
    <row r="4" spans="1:13" ht="30" x14ac:dyDescent="0.25">
      <c r="A4" s="92"/>
      <c r="B4" s="94"/>
      <c r="C4" s="19" t="s">
        <v>82</v>
      </c>
      <c r="D4" s="19" t="s">
        <v>83</v>
      </c>
      <c r="E4" s="19" t="s">
        <v>84</v>
      </c>
      <c r="F4" s="19" t="s">
        <v>43</v>
      </c>
      <c r="G4" s="19" t="s">
        <v>44</v>
      </c>
      <c r="I4" s="17"/>
      <c r="J4" s="17"/>
      <c r="K4" s="17"/>
      <c r="L4" s="17"/>
      <c r="M4" s="17"/>
    </row>
    <row r="5" spans="1:13" x14ac:dyDescent="0.25">
      <c r="A5" s="20" t="s">
        <v>1</v>
      </c>
      <c r="B5" s="20">
        <v>2110</v>
      </c>
      <c r="C5" s="28">
        <v>1301712</v>
      </c>
      <c r="D5" s="28">
        <v>1376798</v>
      </c>
      <c r="E5" s="28">
        <v>1926269</v>
      </c>
      <c r="F5" s="36">
        <f>IF(ISERROR(D5/C5),"-",D5/C5*100-100)</f>
        <v>5.7682498125545436</v>
      </c>
      <c r="G5" s="36">
        <f>IF(ISERROR(E5/D5),"-",E5/D5*100-100)</f>
        <v>39.909340368013318</v>
      </c>
      <c r="I5" s="21"/>
      <c r="J5" s="21"/>
      <c r="K5" s="21"/>
      <c r="L5" s="21"/>
      <c r="M5" s="21"/>
    </row>
    <row r="6" spans="1:13" x14ac:dyDescent="0.25">
      <c r="A6" s="20" t="s">
        <v>2</v>
      </c>
      <c r="B6" s="20">
        <v>2120</v>
      </c>
      <c r="C6" s="28">
        <v>1030656</v>
      </c>
      <c r="D6" s="28">
        <v>1089215</v>
      </c>
      <c r="E6" s="28">
        <v>1541307</v>
      </c>
      <c r="F6" s="36">
        <f t="shared" ref="F6:F21" si="0">IF(ISERROR(D6/C6),"-",D6/C6*100-100)</f>
        <v>5.6817211562344596</v>
      </c>
      <c r="G6" s="36">
        <f t="shared" ref="G6:G21" si="1">IF(ISERROR(E6/D6),"-",E6/D6*100-100)</f>
        <v>41.506222371157207</v>
      </c>
      <c r="I6" s="22"/>
      <c r="J6" s="22"/>
      <c r="K6" s="21"/>
      <c r="L6" s="21"/>
      <c r="M6" s="21"/>
    </row>
    <row r="7" spans="1:13" s="33" customFormat="1" x14ac:dyDescent="0.25">
      <c r="A7" s="31" t="s">
        <v>3</v>
      </c>
      <c r="B7" s="31">
        <v>2100</v>
      </c>
      <c r="C7" s="32">
        <f>SUM(C5,-C6)</f>
        <v>271056</v>
      </c>
      <c r="D7" s="32">
        <f t="shared" ref="D7:E7" si="2">SUM(D5,-D6)</f>
        <v>287583</v>
      </c>
      <c r="E7" s="32">
        <f t="shared" si="2"/>
        <v>384962</v>
      </c>
      <c r="F7" s="37">
        <f t="shared" si="0"/>
        <v>6.0972640340003466</v>
      </c>
      <c r="G7" s="37">
        <f t="shared" si="1"/>
        <v>33.861180946022529</v>
      </c>
      <c r="I7" s="34"/>
      <c r="J7" s="34"/>
      <c r="K7" s="35"/>
      <c r="L7" s="35"/>
      <c r="M7" s="35"/>
    </row>
    <row r="8" spans="1:13" x14ac:dyDescent="0.25">
      <c r="A8" s="20" t="s">
        <v>4</v>
      </c>
      <c r="B8" s="20">
        <v>2210</v>
      </c>
      <c r="C8" s="28">
        <v>82434</v>
      </c>
      <c r="D8" s="28">
        <v>119970</v>
      </c>
      <c r="E8" s="28">
        <v>133189</v>
      </c>
      <c r="F8" s="36">
        <f t="shared" si="0"/>
        <v>45.534609505786449</v>
      </c>
      <c r="G8" s="36">
        <f t="shared" si="1"/>
        <v>11.018587980328419</v>
      </c>
      <c r="I8" s="22"/>
      <c r="J8" s="22"/>
      <c r="K8" s="22"/>
      <c r="L8" s="21"/>
      <c r="M8" s="21"/>
    </row>
    <row r="9" spans="1:13" x14ac:dyDescent="0.25">
      <c r="A9" s="20" t="s">
        <v>5</v>
      </c>
      <c r="B9" s="20">
        <v>2220</v>
      </c>
      <c r="C9" s="28">
        <v>57110</v>
      </c>
      <c r="D9" s="28">
        <v>69461</v>
      </c>
      <c r="E9" s="28">
        <v>88106</v>
      </c>
      <c r="F9" s="36">
        <f t="shared" si="0"/>
        <v>21.62668534407284</v>
      </c>
      <c r="G9" s="36">
        <f t="shared" si="1"/>
        <v>26.842400771656031</v>
      </c>
      <c r="I9" s="22"/>
      <c r="J9" s="22"/>
      <c r="K9" s="22"/>
      <c r="L9" s="21"/>
      <c r="M9" s="21"/>
    </row>
    <row r="10" spans="1:13" s="33" customFormat="1" x14ac:dyDescent="0.25">
      <c r="A10" s="30" t="s">
        <v>6</v>
      </c>
      <c r="B10" s="31">
        <v>2200</v>
      </c>
      <c r="C10" s="32">
        <f>C7-SUM(C8:C9)</f>
        <v>131512</v>
      </c>
      <c r="D10" s="32">
        <f t="shared" ref="D10:E10" si="3">D7-SUM(D8:D9)</f>
        <v>98152</v>
      </c>
      <c r="E10" s="32">
        <f t="shared" si="3"/>
        <v>163667</v>
      </c>
      <c r="F10" s="37">
        <f t="shared" si="0"/>
        <v>-25.366506478496248</v>
      </c>
      <c r="G10" s="37">
        <f t="shared" si="1"/>
        <v>66.74851251120711</v>
      </c>
      <c r="I10" s="34"/>
      <c r="J10" s="34"/>
      <c r="K10" s="34"/>
      <c r="L10" s="35"/>
      <c r="M10" s="35"/>
    </row>
    <row r="11" spans="1:13" x14ac:dyDescent="0.25">
      <c r="A11" s="20" t="s">
        <v>69</v>
      </c>
      <c r="B11" s="20">
        <v>2310</v>
      </c>
      <c r="C11" s="28">
        <v>0</v>
      </c>
      <c r="D11" s="28">
        <v>0</v>
      </c>
      <c r="E11" s="28">
        <v>0</v>
      </c>
      <c r="F11" s="36" t="str">
        <f t="shared" si="0"/>
        <v>-</v>
      </c>
      <c r="G11" s="36" t="str">
        <f t="shared" si="1"/>
        <v>-</v>
      </c>
      <c r="I11" s="22"/>
      <c r="J11" s="22"/>
      <c r="K11" s="22"/>
      <c r="L11" s="21"/>
      <c r="M11" s="21"/>
    </row>
    <row r="12" spans="1:13" x14ac:dyDescent="0.25">
      <c r="A12" s="20" t="s">
        <v>7</v>
      </c>
      <c r="B12" s="20">
        <v>2320</v>
      </c>
      <c r="C12" s="28">
        <v>2.16</v>
      </c>
      <c r="D12" s="28">
        <v>2.16</v>
      </c>
      <c r="E12" s="28">
        <v>18</v>
      </c>
      <c r="F12" s="36">
        <f t="shared" si="0"/>
        <v>0</v>
      </c>
      <c r="G12" s="36">
        <f t="shared" si="1"/>
        <v>733.33333333333326</v>
      </c>
      <c r="I12" s="21"/>
      <c r="J12" s="21"/>
      <c r="K12" s="21"/>
      <c r="L12" s="21"/>
      <c r="M12" s="21"/>
    </row>
    <row r="13" spans="1:13" x14ac:dyDescent="0.25">
      <c r="A13" s="20" t="s">
        <v>8</v>
      </c>
      <c r="B13" s="20">
        <v>2330</v>
      </c>
      <c r="C13" s="28">
        <v>145763</v>
      </c>
      <c r="D13" s="28">
        <v>196876</v>
      </c>
      <c r="E13" s="28">
        <v>210521</v>
      </c>
      <c r="F13" s="36">
        <f t="shared" si="0"/>
        <v>35.065826032669491</v>
      </c>
      <c r="G13" s="36">
        <f t="shared" si="1"/>
        <v>6.9307584469412262</v>
      </c>
      <c r="I13" s="22"/>
      <c r="J13" s="22"/>
      <c r="K13" s="22"/>
      <c r="L13" s="21"/>
      <c r="M13" s="21"/>
    </row>
    <row r="14" spans="1:13" x14ac:dyDescent="0.25">
      <c r="A14" s="20" t="s">
        <v>9</v>
      </c>
      <c r="B14" s="20">
        <v>2340</v>
      </c>
      <c r="C14" s="28">
        <v>173607</v>
      </c>
      <c r="D14" s="28">
        <v>252129</v>
      </c>
      <c r="E14" s="28">
        <v>375067</v>
      </c>
      <c r="F14" s="36">
        <f t="shared" si="0"/>
        <v>45.229743040315185</v>
      </c>
      <c r="G14" s="36">
        <f t="shared" si="1"/>
        <v>48.759960179114671</v>
      </c>
      <c r="I14" s="22"/>
      <c r="J14" s="22"/>
      <c r="K14" s="22"/>
      <c r="L14" s="21"/>
      <c r="M14" s="21"/>
    </row>
    <row r="15" spans="1:13" x14ac:dyDescent="0.25">
      <c r="A15" s="20" t="s">
        <v>10</v>
      </c>
      <c r="B15" s="20">
        <v>2350</v>
      </c>
      <c r="C15" s="28">
        <v>49612</v>
      </c>
      <c r="D15" s="28">
        <v>115919</v>
      </c>
      <c r="E15" s="28">
        <v>182935</v>
      </c>
      <c r="F15" s="36">
        <f t="shared" si="0"/>
        <v>133.65113279045394</v>
      </c>
      <c r="G15" s="36">
        <f t="shared" si="1"/>
        <v>57.812783064036097</v>
      </c>
      <c r="I15" s="22"/>
      <c r="J15" s="22"/>
      <c r="K15" s="22"/>
      <c r="L15" s="21"/>
      <c r="M15" s="21"/>
    </row>
    <row r="16" spans="1:13" s="33" customFormat="1" x14ac:dyDescent="0.25">
      <c r="A16" s="30" t="s">
        <v>11</v>
      </c>
      <c r="B16" s="31">
        <v>2300</v>
      </c>
      <c r="C16" s="32">
        <f>SUM(C10,C11:C12,-C13,C14,-C15)</f>
        <v>109746.16</v>
      </c>
      <c r="D16" s="32">
        <f t="shared" ref="D16:E16" si="4">SUM(D10,D11:D12,-D13,D14,-D15)</f>
        <v>37488.160000000003</v>
      </c>
      <c r="E16" s="32">
        <f t="shared" si="4"/>
        <v>145296</v>
      </c>
      <c r="F16" s="37">
        <f t="shared" si="0"/>
        <v>-65.841028059660573</v>
      </c>
      <c r="G16" s="37">
        <f t="shared" si="1"/>
        <v>287.5783714111335</v>
      </c>
      <c r="I16" s="34"/>
      <c r="J16" s="34"/>
      <c r="K16" s="34"/>
      <c r="L16" s="35"/>
      <c r="M16" s="35"/>
    </row>
    <row r="17" spans="1:13" x14ac:dyDescent="0.25">
      <c r="A17" s="20" t="s">
        <v>70</v>
      </c>
      <c r="B17" s="20">
        <v>2410</v>
      </c>
      <c r="C17" s="28">
        <f>SUM(C18:C19)</f>
        <v>6584</v>
      </c>
      <c r="D17" s="28">
        <f t="shared" ref="D17:E17" si="5">SUM(D18:D19)</f>
        <v>819</v>
      </c>
      <c r="E17" s="28">
        <f t="shared" si="5"/>
        <v>7200</v>
      </c>
      <c r="F17" s="36">
        <f t="shared" si="0"/>
        <v>-87.560753341433781</v>
      </c>
      <c r="G17" s="36">
        <f t="shared" si="1"/>
        <v>779.12087912087918</v>
      </c>
      <c r="I17" s="21"/>
      <c r="J17" s="21"/>
      <c r="K17" s="21"/>
      <c r="L17" s="21"/>
      <c r="M17" s="21"/>
    </row>
    <row r="18" spans="1:13" x14ac:dyDescent="0.25">
      <c r="A18" s="29" t="s">
        <v>71</v>
      </c>
      <c r="B18" s="20">
        <v>2411</v>
      </c>
      <c r="C18" s="28">
        <v>6584</v>
      </c>
      <c r="D18" s="28">
        <v>819</v>
      </c>
      <c r="E18" s="28">
        <v>7200</v>
      </c>
      <c r="F18" s="36">
        <f t="shared" si="0"/>
        <v>-87.560753341433781</v>
      </c>
      <c r="G18" s="36">
        <f t="shared" si="1"/>
        <v>779.12087912087918</v>
      </c>
      <c r="I18" s="21"/>
      <c r="J18" s="21"/>
      <c r="K18" s="21"/>
      <c r="L18" s="21"/>
      <c r="M18" s="21"/>
    </row>
    <row r="19" spans="1:13" x14ac:dyDescent="0.25">
      <c r="A19" s="29" t="s">
        <v>72</v>
      </c>
      <c r="B19" s="20">
        <v>2412</v>
      </c>
      <c r="C19" s="28">
        <v>0</v>
      </c>
      <c r="D19" s="28">
        <v>0</v>
      </c>
      <c r="E19" s="28">
        <v>0</v>
      </c>
      <c r="F19" s="36" t="str">
        <f t="shared" si="0"/>
        <v>-</v>
      </c>
      <c r="G19" s="36" t="str">
        <f t="shared" si="1"/>
        <v>-</v>
      </c>
      <c r="I19" s="21"/>
      <c r="J19" s="21"/>
      <c r="K19" s="21"/>
      <c r="L19" s="21"/>
      <c r="M19" s="21"/>
    </row>
    <row r="20" spans="1:13" x14ac:dyDescent="0.25">
      <c r="A20" s="20" t="s">
        <v>12</v>
      </c>
      <c r="B20" s="20">
        <v>2460</v>
      </c>
      <c r="C20" s="28">
        <v>1259</v>
      </c>
      <c r="D20" s="28">
        <v>1.44</v>
      </c>
      <c r="E20" s="28">
        <v>915</v>
      </c>
      <c r="F20" s="36">
        <f t="shared" si="0"/>
        <v>-99.885623510722795</v>
      </c>
      <c r="G20" s="36">
        <f t="shared" si="1"/>
        <v>63441.666666666672</v>
      </c>
      <c r="I20" s="21"/>
      <c r="J20" s="21"/>
      <c r="K20" s="21"/>
      <c r="L20" s="21"/>
      <c r="M20" s="21"/>
    </row>
    <row r="21" spans="1:13" s="33" customFormat="1" x14ac:dyDescent="0.25">
      <c r="A21" s="31" t="s">
        <v>13</v>
      </c>
      <c r="B21" s="31">
        <v>2400</v>
      </c>
      <c r="C21" s="32">
        <f>C16-C17-C20</f>
        <v>101903.16</v>
      </c>
      <c r="D21" s="32">
        <f t="shared" ref="D21:E21" si="6">D16-D17-D20</f>
        <v>36667.72</v>
      </c>
      <c r="E21" s="32">
        <f t="shared" si="6"/>
        <v>137181</v>
      </c>
      <c r="F21" s="37">
        <f t="shared" si="0"/>
        <v>-64.017092306067838</v>
      </c>
      <c r="G21" s="37">
        <f t="shared" si="1"/>
        <v>274.11925257419875</v>
      </c>
      <c r="I21" s="34"/>
      <c r="J21" s="34"/>
      <c r="K21" s="34"/>
      <c r="L21" s="35"/>
      <c r="M21" s="35"/>
    </row>
    <row r="22" spans="1:13" s="17" customFormat="1" x14ac:dyDescent="0.25">
      <c r="A22" s="25"/>
      <c r="B22" s="25"/>
      <c r="C22" s="26"/>
      <c r="D22" s="26"/>
      <c r="E22" s="26"/>
      <c r="F22" s="27"/>
      <c r="G22" s="27"/>
      <c r="I22" s="22"/>
      <c r="J22" s="22"/>
      <c r="K22" s="22"/>
      <c r="L22" s="21"/>
      <c r="M22" s="21"/>
    </row>
    <row r="23" spans="1:13" x14ac:dyDescent="0.25">
      <c r="A23" s="38" t="s">
        <v>14</v>
      </c>
      <c r="B23" s="38"/>
      <c r="C23" s="39">
        <f>C21/C5</f>
        <v>7.8283952210627242E-2</v>
      </c>
      <c r="D23" s="39">
        <f t="shared" ref="D23:E23" si="7">D21/D5</f>
        <v>2.6632606961950845E-2</v>
      </c>
      <c r="E23" s="39">
        <f t="shared" si="7"/>
        <v>7.1215910135084978E-2</v>
      </c>
      <c r="F23" s="40" t="s">
        <v>16</v>
      </c>
      <c r="G23" s="40" t="s">
        <v>16</v>
      </c>
      <c r="I23" s="21"/>
      <c r="J23" s="21"/>
      <c r="K23" s="21"/>
      <c r="L23" s="21"/>
      <c r="M23" s="21"/>
    </row>
    <row r="24" spans="1:13" x14ac:dyDescent="0.25">
      <c r="A24" s="38" t="s">
        <v>15</v>
      </c>
      <c r="B24" s="38"/>
      <c r="C24" s="41">
        <f>C10/C13</f>
        <v>0.90223170489081594</v>
      </c>
      <c r="D24" s="41">
        <f t="shared" ref="D24:E24" si="8">D10/D13</f>
        <v>0.49854730896604971</v>
      </c>
      <c r="E24" s="41">
        <f t="shared" si="8"/>
        <v>0.77743788030647776</v>
      </c>
      <c r="F24" s="40" t="s">
        <v>16</v>
      </c>
      <c r="G24" s="40" t="s">
        <v>16</v>
      </c>
      <c r="I24" s="21"/>
      <c r="J24" s="21"/>
      <c r="K24" s="21"/>
      <c r="L24" s="21"/>
      <c r="M24" s="21"/>
    </row>
  </sheetData>
  <mergeCells count="4">
    <mergeCell ref="F3:G3"/>
    <mergeCell ref="C3:E3"/>
    <mergeCell ref="A3:A4"/>
    <mergeCell ref="B3:B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5"/>
  <sheetViews>
    <sheetView zoomScale="130" zoomScaleNormal="130" workbookViewId="0"/>
  </sheetViews>
  <sheetFormatPr defaultRowHeight="15" x14ac:dyDescent="0.25"/>
  <cols>
    <col min="1" max="1" width="1.85546875" style="42" customWidth="1"/>
    <col min="2" max="2" width="52.85546875" style="42" bestFit="1" customWidth="1"/>
    <col min="3" max="3" width="9" style="42" bestFit="1" customWidth="1"/>
    <col min="4" max="5" width="15" style="42" customWidth="1"/>
    <col min="6" max="6" width="15.5703125" style="42" customWidth="1"/>
    <col min="7" max="7" width="9.140625" style="42"/>
    <col min="8" max="8" width="51" style="42" customWidth="1"/>
    <col min="9" max="10" width="9.140625" style="42"/>
    <col min="11" max="11" width="14.5703125" style="42" customWidth="1"/>
    <col min="12" max="16384" width="9.140625" style="42"/>
  </cols>
  <sheetData>
    <row r="1" spans="2:12" ht="17.25" x14ac:dyDescent="0.3">
      <c r="B1" s="84" t="s">
        <v>101</v>
      </c>
    </row>
    <row r="2" spans="2:12" x14ac:dyDescent="0.25">
      <c r="B2" s="101"/>
      <c r="C2" s="101"/>
      <c r="D2" s="101"/>
      <c r="E2" s="101"/>
      <c r="F2" s="101"/>
    </row>
    <row r="3" spans="2:12" x14ac:dyDescent="0.25">
      <c r="B3" s="96" t="s">
        <v>42</v>
      </c>
      <c r="C3" s="98" t="s">
        <v>73</v>
      </c>
      <c r="D3" s="95" t="s">
        <v>102</v>
      </c>
      <c r="E3" s="95"/>
      <c r="F3" s="95"/>
    </row>
    <row r="4" spans="2:12" ht="30" x14ac:dyDescent="0.25">
      <c r="B4" s="97"/>
      <c r="C4" s="99"/>
      <c r="D4" s="43" t="s">
        <v>103</v>
      </c>
      <c r="E4" s="43" t="s">
        <v>104</v>
      </c>
      <c r="F4" s="43" t="s">
        <v>105</v>
      </c>
      <c r="H4" s="44"/>
      <c r="I4" s="44"/>
      <c r="J4" s="44"/>
      <c r="K4" s="44"/>
      <c r="L4" s="44"/>
    </row>
    <row r="5" spans="2:12" x14ac:dyDescent="0.25">
      <c r="B5" s="57" t="s">
        <v>97</v>
      </c>
      <c r="C5" s="58"/>
      <c r="D5" s="58"/>
      <c r="E5" s="58"/>
      <c r="F5" s="59"/>
      <c r="H5" s="44"/>
      <c r="I5" s="44"/>
      <c r="J5" s="44"/>
      <c r="K5" s="44"/>
      <c r="L5" s="44"/>
    </row>
    <row r="6" spans="2:12" x14ac:dyDescent="0.25">
      <c r="B6" s="60" t="s">
        <v>76</v>
      </c>
      <c r="C6" s="60" t="s">
        <v>74</v>
      </c>
      <c r="D6" s="61">
        <f>Баланс!C28/Баланс!C51</f>
        <v>1.0143316025399036</v>
      </c>
      <c r="E6" s="61">
        <f>Баланс!D28/Баланс!D51</f>
        <v>1.0750474663844622</v>
      </c>
      <c r="F6" s="61">
        <f>Баланс!E28/Баланс!E51</f>
        <v>1.2643587268018328</v>
      </c>
      <c r="H6" s="45"/>
      <c r="I6" s="46"/>
      <c r="J6" s="46"/>
      <c r="K6" s="46"/>
      <c r="L6" s="44"/>
    </row>
    <row r="7" spans="2:12" x14ac:dyDescent="0.25">
      <c r="B7" s="60" t="s">
        <v>77</v>
      </c>
      <c r="C7" s="60" t="s">
        <v>74</v>
      </c>
      <c r="D7" s="62">
        <f>(Баланс!C26+Баланс!C25)/Баланс!C51</f>
        <v>2.0736743832776874E-2</v>
      </c>
      <c r="E7" s="62">
        <f>(Баланс!D26+Баланс!D25)/Баланс!D51</f>
        <v>2.9073160483067727E-3</v>
      </c>
      <c r="F7" s="62">
        <f>(Баланс!E26+Баланс!E25)/Баланс!E51</f>
        <v>2.8332796959526764E-2</v>
      </c>
      <c r="H7" s="45"/>
      <c r="I7" s="46"/>
      <c r="J7" s="46"/>
      <c r="K7" s="46"/>
      <c r="L7" s="44"/>
    </row>
    <row r="8" spans="2:12" x14ac:dyDescent="0.25">
      <c r="B8" s="60" t="s">
        <v>78</v>
      </c>
      <c r="C8" s="60" t="s">
        <v>75</v>
      </c>
      <c r="D8" s="63">
        <f>Баланс!C28-Баланс!C51</f>
        <v>12680</v>
      </c>
      <c r="E8" s="63">
        <f>Баланс!D28-Баланс!D51</f>
        <v>77156</v>
      </c>
      <c r="F8" s="63">
        <f>Баланс!E28-Баланс!E51</f>
        <v>345004</v>
      </c>
      <c r="H8" s="45"/>
      <c r="I8" s="47"/>
      <c r="J8" s="47"/>
      <c r="K8" s="47"/>
      <c r="L8" s="44"/>
    </row>
    <row r="9" spans="2:12" ht="6" customHeight="1" x14ac:dyDescent="0.25">
      <c r="B9" s="49"/>
      <c r="C9" s="50"/>
      <c r="D9" s="51"/>
      <c r="E9" s="51"/>
      <c r="F9" s="52"/>
      <c r="H9" s="45"/>
      <c r="I9" s="47"/>
      <c r="J9" s="47"/>
      <c r="K9" s="47"/>
      <c r="L9" s="44"/>
    </row>
    <row r="10" spans="2:12" x14ac:dyDescent="0.25">
      <c r="B10" s="78" t="s">
        <v>98</v>
      </c>
      <c r="C10" s="79"/>
      <c r="D10" s="80"/>
      <c r="E10" s="80"/>
      <c r="F10" s="81"/>
      <c r="H10" s="102"/>
      <c r="I10" s="102"/>
      <c r="J10" s="102"/>
      <c r="K10" s="102"/>
      <c r="L10" s="44"/>
    </row>
    <row r="11" spans="2:12" x14ac:dyDescent="0.25">
      <c r="B11" s="82" t="s">
        <v>85</v>
      </c>
      <c r="C11" s="82" t="s">
        <v>86</v>
      </c>
      <c r="D11" s="83">
        <f>(Баланс!C17-Баланс!C22)/ОФР!C6*365</f>
        <v>20.645496654557874</v>
      </c>
      <c r="E11" s="83">
        <f>(Баланс!D17-Баланс!D22)/ОФР!D6*365</f>
        <v>26.053979241931113</v>
      </c>
      <c r="F11" s="83">
        <f>(Баланс!E17-Баланс!E22)/ОФР!E6*365</f>
        <v>31.495759767521978</v>
      </c>
      <c r="H11" s="45"/>
      <c r="I11" s="48"/>
      <c r="J11" s="48"/>
      <c r="K11" s="48"/>
      <c r="L11" s="44"/>
    </row>
    <row r="12" spans="2:12" x14ac:dyDescent="0.25">
      <c r="B12" s="82" t="s">
        <v>87</v>
      </c>
      <c r="C12" s="82" t="s">
        <v>86</v>
      </c>
      <c r="D12" s="83">
        <f>Баланс!C24/ОФР!C5*365</f>
        <v>89.920623763167271</v>
      </c>
      <c r="E12" s="83">
        <f>Баланс!D24/ОФР!D5*365</f>
        <v>72.299956130093165</v>
      </c>
      <c r="F12" s="83">
        <f>Баланс!E24/ОФР!E5*365</f>
        <v>86.209638944508782</v>
      </c>
      <c r="H12" s="45"/>
      <c r="I12" s="48"/>
      <c r="J12" s="48"/>
      <c r="K12" s="48"/>
      <c r="L12" s="44"/>
    </row>
    <row r="13" spans="2:12" x14ac:dyDescent="0.25">
      <c r="B13" s="82" t="s">
        <v>88</v>
      </c>
      <c r="C13" s="82" t="s">
        <v>86</v>
      </c>
      <c r="D13" s="83">
        <f>Баланс!C47/ОФР!C6*365</f>
        <v>96.643603685419777</v>
      </c>
      <c r="E13" s="83">
        <f>Баланс!D47/ОФР!D6*365</f>
        <v>123.56916219479167</v>
      </c>
      <c r="F13" s="83">
        <f>Баланс!E47/ОФР!E6*365</f>
        <v>98.841068002675655</v>
      </c>
      <c r="H13" s="45"/>
      <c r="I13" s="48"/>
      <c r="J13" s="48"/>
      <c r="K13" s="48"/>
      <c r="L13" s="44"/>
    </row>
    <row r="14" spans="2:12" ht="6" customHeight="1" x14ac:dyDescent="0.25">
      <c r="B14" s="49"/>
      <c r="C14" s="50"/>
      <c r="D14" s="53"/>
      <c r="E14" s="53"/>
      <c r="F14" s="54"/>
      <c r="H14" s="45"/>
      <c r="I14" s="48"/>
      <c r="J14" s="48"/>
      <c r="K14" s="48"/>
      <c r="L14" s="44"/>
    </row>
    <row r="15" spans="2:12" x14ac:dyDescent="0.25">
      <c r="B15" s="64" t="s">
        <v>99</v>
      </c>
      <c r="C15" s="65"/>
      <c r="D15" s="66"/>
      <c r="E15" s="66"/>
      <c r="F15" s="67"/>
      <c r="H15" s="44"/>
      <c r="I15" s="44"/>
      <c r="J15" s="44"/>
      <c r="K15" s="44"/>
      <c r="L15" s="44"/>
    </row>
    <row r="16" spans="2:12" x14ac:dyDescent="0.25">
      <c r="B16" s="68" t="s">
        <v>90</v>
      </c>
      <c r="C16" s="68" t="s">
        <v>74</v>
      </c>
      <c r="D16" s="69">
        <f>Баланс!C38/(Баланс!C44+Баланс!C51)</f>
        <v>0.36852279048263475</v>
      </c>
      <c r="E16" s="69">
        <f>Баланс!D38/(Баланс!D44+Баланс!D51)</f>
        <v>0.28091181171252722</v>
      </c>
      <c r="F16" s="69">
        <f>Баланс!E38/(Баланс!E44+Баланс!E51)</f>
        <v>0.24669837777303855</v>
      </c>
    </row>
    <row r="17" spans="2:6" x14ac:dyDescent="0.25">
      <c r="B17" s="68" t="s">
        <v>91</v>
      </c>
      <c r="C17" s="68" t="s">
        <v>89</v>
      </c>
      <c r="D17" s="70">
        <f>Баланс!C44/Баланс!C29*100</f>
        <v>34.151894803010777</v>
      </c>
      <c r="E17" s="70">
        <f>Баланс!D44/Баланс!D29*100</f>
        <v>43.305666971666156</v>
      </c>
      <c r="F17" s="70">
        <f>Баланс!E44/Баланс!E29*100</f>
        <v>47.429326737940912</v>
      </c>
    </row>
    <row r="18" spans="2:6" x14ac:dyDescent="0.25">
      <c r="B18" s="68" t="s">
        <v>92</v>
      </c>
      <c r="C18" s="68" t="s">
        <v>89</v>
      </c>
      <c r="D18" s="70">
        <f>Баланс!C44/Баланс!C15*100</f>
        <v>56.428311331321012</v>
      </c>
      <c r="E18" s="70">
        <f>Баланс!D44/Баланс!D15*100</f>
        <v>69.148169944874283</v>
      </c>
      <c r="F18" s="70">
        <f>Баланс!E44/Баланс!E15*100</f>
        <v>81.004995072712347</v>
      </c>
    </row>
    <row r="19" spans="2:6" ht="6" customHeight="1" x14ac:dyDescent="0.25">
      <c r="B19" s="49"/>
      <c r="C19" s="50"/>
      <c r="D19" s="55"/>
      <c r="E19" s="55"/>
      <c r="F19" s="56"/>
    </row>
    <row r="20" spans="2:6" x14ac:dyDescent="0.25">
      <c r="B20" s="71" t="s">
        <v>100</v>
      </c>
      <c r="C20" s="72"/>
      <c r="D20" s="73"/>
      <c r="E20" s="73"/>
      <c r="F20" s="74"/>
    </row>
    <row r="21" spans="2:6" x14ac:dyDescent="0.25">
      <c r="B21" s="75" t="s">
        <v>93</v>
      </c>
      <c r="C21" s="75" t="s">
        <v>89</v>
      </c>
      <c r="D21" s="76">
        <f>ОФР!C21/Баланс!C29*100</f>
        <v>4.482615337987073</v>
      </c>
      <c r="E21" s="76">
        <f>ОФР!D21/Баланс!D29*100</f>
        <v>1.2398709399056329</v>
      </c>
      <c r="F21" s="76">
        <f>ОФР!E21/Баланс!E29*100</f>
        <v>3.4459267498475872</v>
      </c>
    </row>
    <row r="22" spans="2:6" x14ac:dyDescent="0.25">
      <c r="B22" s="75" t="s">
        <v>94</v>
      </c>
      <c r="C22" s="75" t="s">
        <v>89</v>
      </c>
      <c r="D22" s="76">
        <f>ОФР!C21/Баланс!C38*100</f>
        <v>16.646355149346988</v>
      </c>
      <c r="E22" s="76">
        <f>ОФР!D21/Баланс!D38*100</f>
        <v>5.6536082347064012</v>
      </c>
      <c r="F22" s="76">
        <f>ОФР!E21/Баланс!E38*100</f>
        <v>17.414104331533288</v>
      </c>
    </row>
    <row r="23" spans="2:6" x14ac:dyDescent="0.25">
      <c r="B23" s="75" t="s">
        <v>95</v>
      </c>
      <c r="C23" s="75" t="s">
        <v>74</v>
      </c>
      <c r="D23" s="77">
        <f>(Баланс!C44+Баланс!C51)/Баланс!C38</f>
        <v>2.7135363831646697</v>
      </c>
      <c r="E23" s="77">
        <f>(Баланс!D44+Баланс!D51)/Баланс!D38</f>
        <v>3.5598360706290126</v>
      </c>
      <c r="F23" s="77">
        <f>(Баланс!E44+Баланс!E51)/Баланс!E38</f>
        <v>4.0535329377803846</v>
      </c>
    </row>
    <row r="25" spans="2:6" s="44" customFormat="1" x14ac:dyDescent="0.25">
      <c r="B25" s="100" t="s">
        <v>96</v>
      </c>
      <c r="C25" s="100"/>
      <c r="D25" s="100"/>
      <c r="E25" s="100"/>
      <c r="F25" s="100"/>
    </row>
  </sheetData>
  <mergeCells count="6">
    <mergeCell ref="H10:K10"/>
    <mergeCell ref="D3:F3"/>
    <mergeCell ref="B3:B4"/>
    <mergeCell ref="C3:C4"/>
    <mergeCell ref="B25:F25"/>
    <mergeCell ref="B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Баланс</vt:lpstr>
      <vt:lpstr>ОФР</vt:lpstr>
      <vt:lpstr>Результаты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2019-09-30T09:15:59Z</dcterms:created>
  <dcterms:modified xsi:type="dcterms:W3CDTF">2021-04-08T10:49:57Z</dcterms:modified>
  <dc:description>Подготовлено экспертами Актион-МЦФЭР</dc:description>
</cp:coreProperties>
</file>